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mari\Desktop\"/>
    </mc:Choice>
  </mc:AlternateContent>
  <xr:revisionPtr revIDLastSave="0" documentId="8_{8F3CAC88-2531-48B0-A0B4-4182354F961C}" xr6:coauthVersionLast="47" xr6:coauthVersionMax="47" xr10:uidLastSave="{00000000-0000-0000-0000-000000000000}"/>
  <bookViews>
    <workbookView xWindow="28680" yWindow="-120" windowWidth="38640" windowHeight="21120" xr2:uid="{E19E2E2C-5A1F-42EF-AD3F-4BBD95A70564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C12" i="1" l="1"/>
  <c r="C11" i="1"/>
  <c r="C13" i="1"/>
  <c r="D14" i="1" l="1"/>
  <c r="B19" i="1"/>
  <c r="A4" i="1" l="1"/>
  <c r="G4" i="1"/>
  <c r="G6" i="1" s="1"/>
  <c r="D4" i="1"/>
  <c r="D6" i="1" s="1"/>
  <c r="B4" i="1"/>
  <c r="B6" i="1" s="1"/>
  <c r="C4" i="1"/>
  <c r="C6" i="1" s="1"/>
  <c r="E4" i="1"/>
  <c r="E6" i="1" s="1"/>
  <c r="F4" i="1"/>
  <c r="F6" i="1" s="1"/>
  <c r="A6" i="1" l="1"/>
  <c r="B8" i="1" a="1"/>
  <c r="B8" i="1" s="1"/>
  <c r="C8" i="1" s="1"/>
  <c r="E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<sst xmlns="http://schemas.openxmlformats.org/spreadsheetml/2006/main" count="42" uniqueCount="42">
  <si>
    <t>Formule 1</t>
  </si>
  <si>
    <t>V = (π × h / 12) × (2 × D_bouge² + D_tête²)</t>
  </si>
  <si>
    <t>Formule 2</t>
  </si>
  <si>
    <t>Formule 3</t>
  </si>
  <si>
    <t>William Oughtred</t>
  </si>
  <si>
    <t>Charles Hutton</t>
  </si>
  <si>
    <t>H × (39 Db² + 25 Dt² + 26 Db Dt) / 114</t>
  </si>
  <si>
    <t>V = π × H / 60 × (8 × Db² + 3 × Dt² + 4 × Db × Dt)</t>
  </si>
  <si>
    <t>Formule parabolique classique</t>
  </si>
  <si>
    <t>Formule 4</t>
  </si>
  <si>
    <t>Formule 5</t>
  </si>
  <si>
    <t>V = π × H / 540 × (64·Db² + 37·Db·Dt + 34·Dt²)</t>
  </si>
  <si>
    <t>Formule de Camus</t>
  </si>
  <si>
    <t>Formule 6</t>
  </si>
  <si>
    <t>Epaisseur fond</t>
  </si>
  <si>
    <t>Epaisseur Douelle</t>
  </si>
  <si>
    <t>Repartition taillage</t>
  </si>
  <si>
    <t>Correction volume</t>
  </si>
  <si>
    <t>NON</t>
  </si>
  <si>
    <t>Moyenne 6 formules</t>
  </si>
  <si>
    <t>Taux de correction Taillage fond</t>
  </si>
  <si>
    <t>Hauteur axe jable</t>
  </si>
  <si>
    <t xml:space="preserve">Hauteur </t>
  </si>
  <si>
    <t>Diamètre Tête</t>
  </si>
  <si>
    <t>Diamètre Bouge</t>
  </si>
  <si>
    <t>Litrage commerciale</t>
  </si>
  <si>
    <t xml:space="preserve">Meilleur résultat </t>
  </si>
  <si>
    <t>Diametre  bas du fond</t>
  </si>
  <si>
    <t>Méthode du diamètre équivalent pondéré (5/8)</t>
  </si>
  <si>
    <t>Méthode du diamètre équivalent pondéré (1/3)</t>
  </si>
  <si>
    <t>V=πH​/4(Dt​+8/5​(Db​−Dt​))2</t>
  </si>
  <si>
    <t>V=πH​/4(D−1/3​(D−d))2</t>
  </si>
  <si>
    <t xml:space="preserve">Formule 7 </t>
  </si>
  <si>
    <t xml:space="preserve">2 troncs de cône </t>
  </si>
  <si>
    <t>V=πh/12​(D2/1​+D1​D2​+D2/2​)</t>
  </si>
  <si>
    <t>Dimension Exterieur (en mm)</t>
  </si>
  <si>
    <t>Dimension Interieur (en mm)</t>
  </si>
  <si>
    <t>Renseigner les cellules en jaune avec les dimensions en millimètres (mm).</t>
  </si>
  <si>
    <t>Permet d’activer ou de désactiver la correction du volume liée au volume moyen retiré par le taillage des fonds.</t>
  </si>
  <si>
    <t>Permet de sélectionner le profil de taillage                                                            des fonds utilisé pour le calcul du volume.</t>
  </si>
  <si>
    <t>Difference de litrage</t>
  </si>
  <si>
    <t>1/3-2/3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</si>
</sst>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&quot; L&quot;"/>
    <numFmt numFmtId="166" formatCode="#.#&quot; L&quot;"/>
  </numFmts>
  <fonts count="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0"/>
      <name val="Aptos Narrow"/>
      <family val="2"/>
      <scheme val="minor"/>
    </font>
    <font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4"/>
      <color rgb="FFFF000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2" tint="-9.9978637043366805E-2"/>
      </bottom>
      <diagonal/>
    </border>
    <border>
      <left style="medium">
        <color theme="1"/>
      </left>
      <right style="medium">
        <color theme="1"/>
      </right>
      <top style="thin">
        <color theme="2" tint="-9.9978637043366805E-2"/>
      </top>
      <bottom style="thin">
        <color theme="2" tint="-9.9978637043366805E-2"/>
      </bottom>
      <diagonal/>
    </border>
    <border>
      <left style="medium">
        <color theme="1"/>
      </left>
      <right style="medium">
        <color theme="1"/>
      </right>
      <top style="thin">
        <color theme="2" tint="-9.9978637043366805E-2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 style="medium">
        <color theme="1"/>
      </right>
      <top style="thin">
        <color theme="2" tint="-9.9978637043366805E-2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thin">
        <color theme="2" tint="-9.9978637043366805E-2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/>
      <bottom/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0" xfId="0" applyBorder="1"/>
    <xf numFmtId="0" fontId="0" fillId="0" borderId="13" xfId="0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9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164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vertical="center" wrapText="1"/>
    </xf>
    <xf numFmtId="0" fontId="0" fillId="4" borderId="6" xfId="0" applyFill="1" applyBorder="1" applyAlignment="1">
      <alignment horizontal="center" vertical="center"/>
    </xf>
    <xf numFmtId="165" fontId="3" fillId="2" borderId="11" xfId="0" applyNumberFormat="1" applyFont="1" applyFill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/>
    </xf>
    <xf numFmtId="165" fontId="5" fillId="5" borderId="11" xfId="0" applyNumberFormat="1" applyFont="1" applyFill="1" applyBorder="1" applyAlignment="1">
      <alignment horizontal="center" vertical="center"/>
    </xf>
    <xf numFmtId="1" fontId="2" fillId="5" borderId="16" xfId="0" applyNumberFormat="1" applyFont="1" applyFill="1" applyBorder="1" applyAlignment="1">
      <alignment horizontal="center"/>
    </xf>
    <xf numFmtId="1" fontId="2" fillId="5" borderId="13" xfId="0" applyNumberFormat="1" applyFont="1" applyFill="1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2" fillId="0" borderId="17" xfId="0" applyFont="1" applyBorder="1"/>
    <xf numFmtId="0" fontId="2" fillId="0" borderId="18" xfId="0" applyFont="1" applyBorder="1"/>
    <xf numFmtId="0" fontId="2" fillId="0" borderId="19" xfId="0" applyFont="1" applyBorder="1"/>
    <xf numFmtId="0" fontId="0" fillId="4" borderId="6" xfId="0" applyFill="1" applyBorder="1" applyAlignment="1">
      <alignment vertical="center"/>
    </xf>
    <xf numFmtId="0" fontId="0" fillId="4" borderId="12" xfId="0" applyFill="1" applyBorder="1"/>
    <xf numFmtId="10" fontId="0" fillId="0" borderId="6" xfId="0" applyNumberForma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wrapText="1"/>
    </xf>
    <xf numFmtId="0" fontId="0" fillId="3" borderId="20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/>
    </xf>
    <xf numFmtId="165" fontId="2" fillId="3" borderId="4" xfId="0" applyNumberFormat="1" applyFont="1" applyFill="1" applyBorder="1" applyAlignment="1">
      <alignment horizontal="center" vertical="center"/>
    </xf>
    <xf numFmtId="165" fontId="2" fillId="3" borderId="2" xfId="0" applyNumberFormat="1" applyFont="1" applyFill="1" applyBorder="1" applyAlignment="1">
      <alignment horizontal="center" vertical="center"/>
    </xf>
    <xf numFmtId="165" fontId="2" fillId="3" borderId="6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13" fontId="0" fillId="0" borderId="13" xfId="0" applyNumberFormat="1" applyBorder="1" applyAlignment="1">
      <alignment horizontal="center" vertical="center"/>
    </xf>
    <xf numFmtId="166" fontId="4" fillId="0" borderId="11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</cellXfs>
  <cellStyles count="1">
    <cellStyle name="Normal" xfId="0" builtinId="0"/>
  </cellStyles>
  <dxfs count="3">
    <dxf>
      <font>
        <b/>
        <i val="0"/>
        <u val="none"/>
        <color theme="9"/>
      </font>
      <fill>
        <patternFill>
          <bgColor theme="0"/>
        </patternFill>
      </fill>
    </dxf>
    <dxf>
      <font>
        <b/>
        <i val="0"/>
        <color rgb="FFFF0000"/>
      </font>
      <fill>
        <patternFill>
          <bgColor theme="0"/>
        </patternFill>
      </fill>
    </dxf>
    <dxf>
      <font>
        <b/>
        <i val="0"/>
        <strike val="0"/>
        <u val="double"/>
        <color theme="1"/>
      </font>
      <numFmt numFmtId="165" formatCode="0.0&quot; L&quot;"/>
      <fill>
        <patternFill patternType="solid">
          <fgColor theme="0"/>
          <bgColor theme="9" tint="0.79998168889431442"/>
        </patternFill>
      </fill>
      <border>
        <left style="thin">
          <color theme="9"/>
        </left>
        <right style="thin">
          <color theme="9"/>
        </right>
        <top style="thin">
          <color theme="9"/>
        </top>
        <bottom style="thin">
          <color theme="9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218873</xdr:colOff>
      <xdr:row>10</xdr:row>
      <xdr:rowOff>89171</xdr:rowOff>
    </xdr:from>
    <xdr:to>
      <xdr:col>4</xdr:col>
      <xdr:colOff>859277</xdr:colOff>
      <xdr:row>10</xdr:row>
      <xdr:rowOff>89171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47DF5958-FF4A-58AD-8AC0-D1A78A5C7021}"/>
            </a:ext>
          </a:extLst>
        </xdr:cNvPr>
        <xdr:cNvCxnSpPr/>
      </xdr:nvCxnSpPr>
      <xdr:spPr>
        <a:xfrm flipH="1">
          <a:off x="10060022" y="2796703"/>
          <a:ext cx="640404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103762</xdr:colOff>
      <xdr:row>16</xdr:row>
      <xdr:rowOff>95656</xdr:rowOff>
    </xdr:from>
    <xdr:to>
      <xdr:col>2</xdr:col>
      <xdr:colOff>744166</xdr:colOff>
      <xdr:row>16</xdr:row>
      <xdr:rowOff>95656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46FF80AC-8D5B-4712-92E6-86C42C59E3A8}"/>
            </a:ext>
          </a:extLst>
        </xdr:cNvPr>
        <xdr:cNvCxnSpPr/>
      </xdr:nvCxnSpPr>
      <xdr:spPr>
        <a:xfrm flipH="1">
          <a:off x="4627124" y="3954294"/>
          <a:ext cx="640404" cy="0"/>
        </a:xfrm>
        <a:prstGeom prst="straightConnector1">
          <a:avLst/>
        </a:prstGeom>
        <a:ln>
          <a:solidFill>
            <a:srgbClr val="FF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DCF4E0-A1D4-4EA7-A549-E7CC8F699484}">
  <dimension ref="A1:M19"/>
  <sheetViews>
    <sheetView tabSelected="1" zoomScale="94" zoomScaleNormal="94" workbookViewId="0">
      <selection activeCell="C26" sqref="C26"/>
    </sheetView>
  </sheetViews>
  <sheetFormatPr baseColWidth="10" defaultRowHeight="14.4" x14ac:dyDescent="0.3"/>
  <cols>
    <col min="1" max="1" width="34.21875" bestFit="1" customWidth="1"/>
    <col min="2" max="2" width="31.6640625" bestFit="1" customWidth="1"/>
    <col min="3" max="3" width="39.33203125" bestFit="1" customWidth="1"/>
    <col min="4" max="4" width="38.21875" bestFit="1" customWidth="1"/>
    <col min="5" max="5" width="22" bestFit="1" customWidth="1"/>
    <col min="6" max="6" width="19.21875" bestFit="1" customWidth="1"/>
    <col min="7" max="7" width="24.33203125" bestFit="1" customWidth="1"/>
    <col min="8" max="8" width="17.44140625" bestFit="1" customWidth="1"/>
    <col min="12" max="12" width="14.88671875" customWidth="1"/>
    <col min="13" max="13" width="17.5546875" bestFit="1" customWidth="1"/>
    <col min="14" max="14" width="18.21875" bestFit="1" customWidth="1"/>
    <col min="15" max="15" width="18.77734375" bestFit="1" customWidth="1"/>
  </cols>
  <sheetData>
    <row r="1" spans="1:13" ht="15" thickBot="1" x14ac:dyDescent="0.35">
      <c r="A1" s="28" t="s">
        <v>0</v>
      </c>
      <c r="B1" s="29" t="s">
        <v>2</v>
      </c>
      <c r="C1" s="29" t="s">
        <v>3</v>
      </c>
      <c r="D1" s="29" t="s">
        <v>9</v>
      </c>
      <c r="E1" s="29" t="s">
        <v>10</v>
      </c>
      <c r="F1" s="30" t="s">
        <v>13</v>
      </c>
      <c r="G1" s="31" t="s">
        <v>32</v>
      </c>
      <c r="H1" s="10"/>
    </row>
    <row r="2" spans="1:13" ht="43.8" thickBot="1" x14ac:dyDescent="0.35">
      <c r="A2" s="32" t="s">
        <v>4</v>
      </c>
      <c r="B2" s="33" t="s">
        <v>5</v>
      </c>
      <c r="C2" s="33" t="s">
        <v>8</v>
      </c>
      <c r="D2" s="33" t="s">
        <v>12</v>
      </c>
      <c r="E2" s="34" t="s">
        <v>28</v>
      </c>
      <c r="F2" s="35" t="s">
        <v>29</v>
      </c>
      <c r="G2" s="36" t="s">
        <v>33</v>
      </c>
      <c r="H2" s="10"/>
    </row>
    <row r="3" spans="1:13" ht="31.2" customHeight="1" thickBot="1" x14ac:dyDescent="0.35">
      <c r="A3" s="32" t="s">
        <v>1</v>
      </c>
      <c r="B3" s="33" t="s">
        <v>6</v>
      </c>
      <c r="C3" s="33" t="s">
        <v>7</v>
      </c>
      <c r="D3" s="33" t="s">
        <v>11</v>
      </c>
      <c r="E3" s="32" t="s">
        <v>30</v>
      </c>
      <c r="F3" s="36" t="s">
        <v>31</v>
      </c>
      <c r="G3" s="36" t="s">
        <v>34</v>
      </c>
      <c r="H3" s="10"/>
    </row>
    <row r="4" spans="1:13" ht="25.2" customHeight="1" thickBot="1" x14ac:dyDescent="0.35">
      <c r="A4" s="37" t="e">
        <f>IF(D11="OUI",
((C11/100)*PI()/12)*(2*((C13/100)^2)+((B19/100)^2))*(1+D14),
((C11/100)*PI()/12)*(2*((C13/100)^2)+((B19/100)^2))
)</f>
        <v>#DIV/0!</v>
      </c>
      <c r="B4" s="38" t="e">
        <f>IF(D11="OUI",
(C11/100)*((39*(C13/100)^2)+(25*(B19/100)^2)+(26*(C13/100)*(B19/100)))/114*(1+D14),
(C11/100)*((39*(C13/100)^2)+(25*(B19/100)^2)+(26*(C13/100)*(B19/100)))/114
)</f>
        <v>#DIV/0!</v>
      </c>
      <c r="C4" s="38" t="e">
        <f>IF(D11="OUI",
PI()*(C11/100)/60*(8*(C13/100)^2+3*(B19/100)^2+4*(C13/100)*(B19/100))*(1+D14),
PI()*(C11/100)/60*(8*(C13/100)^2+3*(B19/100)^2+4*(C13/100)*(B19/100))
)</f>
        <v>#DIV/0!</v>
      </c>
      <c r="D4" s="38" t="e">
        <f>IF(D11="OUI",
PI()*(C11/100)/540*(64*(C13/100)^2+37*(C13/100)*(B19/100)+34*(B19/100)^2)*(1+D14),
PI()*(C11/100)/540*(64*(C13/100)^2+37*(C13/100)*(B19/100)+34*(B19/100)^2)
)</f>
        <v>#DIV/0!</v>
      </c>
      <c r="E4" s="38" t="e">
        <f>IF(D11="OUI",
PI()*(C11/100)/4*((B19/100)+(5/8)*((C13/100)-(B19/100)))^2*(1+D14),
PI()*(C11/100)/4*((B19/100)+(5/8)*((C13/100)-(B19/100)))^2
)</f>
        <v>#DIV/0!</v>
      </c>
      <c r="F4" s="37" t="e">
        <f>IF(D11="OUI",
PI()*(C11/1000)/4*((C13/1000)-(1/3)*((C13/1000)-(B19/1000)))^2*1000*(1+D14),
PI()*(C11/1000)/4*((C13/1000)-(1/3)*((C13/1000)-(B19/1000)))^2*1000
)</f>
        <v>#DIV/0!</v>
      </c>
      <c r="G4" s="39" t="e">
        <f>IF(D11="OUI",
PI()*C11*(C13^2+C13*B19+B19^2)/12000000*(1+D14),
PI()*C11*(C13^2+C13*B19+B19^2)/12000000
)</f>
        <v>#DIV/0!</v>
      </c>
      <c r="H4" s="2"/>
    </row>
    <row r="5" spans="1:13" x14ac:dyDescent="0.3">
      <c r="A5" s="2"/>
      <c r="B5" s="2"/>
      <c r="C5" s="2"/>
      <c r="D5" s="2"/>
      <c r="E5" s="2"/>
      <c r="F5" s="2"/>
    </row>
    <row r="6" spans="1:13" ht="15" thickBot="1" x14ac:dyDescent="0.35">
      <c r="A6" s="20" t="e">
        <f>ABS(A4-$A$8)</f>
        <v>#DIV/0!</v>
      </c>
      <c r="B6" s="20" t="e">
        <f t="shared" ref="B6:G6" si="0">ABS(B4-$A$8)</f>
        <v>#DIV/0!</v>
      </c>
      <c r="C6" s="20" t="e">
        <f t="shared" si="0"/>
        <v>#DIV/0!</v>
      </c>
      <c r="D6" s="20" t="e">
        <f t="shared" si="0"/>
        <v>#DIV/0!</v>
      </c>
      <c r="E6" s="20" t="e">
        <f t="shared" si="0"/>
        <v>#DIV/0!</v>
      </c>
      <c r="F6" s="20" t="e">
        <f t="shared" si="0"/>
        <v>#DIV/0!</v>
      </c>
      <c r="G6" s="20" t="e">
        <f t="shared" si="0"/>
        <v>#DIV/0!</v>
      </c>
    </row>
    <row r="7" spans="1:13" ht="15" thickBot="1" x14ac:dyDescent="0.35">
      <c r="A7" s="3" t="s">
        <v>25</v>
      </c>
      <c r="B7" s="3" t="s">
        <v>26</v>
      </c>
      <c r="C7" s="3" t="s">
        <v>40</v>
      </c>
      <c r="D7" s="1"/>
      <c r="E7" s="3" t="s">
        <v>19</v>
      </c>
    </row>
    <row r="8" spans="1:13" ht="21.6" thickBot="1" x14ac:dyDescent="0.45">
      <c r="A8" s="17"/>
      <c r="B8" s="15" t="e" cm="1">
        <f t="array" ref="B8">INDEX(A4:G4,MATCH(MIN(ABS(A4:G4-A8)),ABS(A4:G4-A8),0))</f>
        <v>#DIV/0!</v>
      </c>
      <c r="C8" s="42" t="e">
        <f>B8-A8</f>
        <v>#DIV/0!</v>
      </c>
      <c r="E8" s="16" t="e">
        <f>AVERAGE(A4:G4)</f>
        <v>#DIV/0!</v>
      </c>
    </row>
    <row r="9" spans="1:13" ht="15" thickBot="1" x14ac:dyDescent="0.35">
      <c r="A9" s="1"/>
    </row>
    <row r="10" spans="1:13" ht="15" thickBot="1" x14ac:dyDescent="0.35">
      <c r="B10" s="14" t="s">
        <v>35</v>
      </c>
      <c r="C10" s="14" t="s">
        <v>36</v>
      </c>
      <c r="D10" s="24" t="s">
        <v>17</v>
      </c>
    </row>
    <row r="11" spans="1:13" ht="15" thickBot="1" x14ac:dyDescent="0.35">
      <c r="A11" s="21" t="s">
        <v>22</v>
      </c>
      <c r="B11" s="18"/>
      <c r="C11" s="7">
        <f>B11 - 2*B15 - 2*(B16*B18)</f>
        <v>0</v>
      </c>
      <c r="D11" s="12" t="s">
        <v>18</v>
      </c>
      <c r="F11" s="43" t="s">
        <v>38</v>
      </c>
      <c r="G11" s="43"/>
      <c r="L11" s="40"/>
      <c r="M11" s="40"/>
    </row>
    <row r="12" spans="1:13" ht="15" thickBot="1" x14ac:dyDescent="0.35">
      <c r="A12" s="22" t="s">
        <v>23</v>
      </c>
      <c r="B12" s="19"/>
      <c r="C12" s="6">
        <f>B12-B14</f>
        <v>0</v>
      </c>
      <c r="F12" s="43"/>
      <c r="G12" s="43"/>
      <c r="L12" s="13"/>
      <c r="M12" s="13"/>
    </row>
    <row r="13" spans="1:13" ht="15" thickBot="1" x14ac:dyDescent="0.35">
      <c r="A13" s="22" t="s">
        <v>24</v>
      </c>
      <c r="B13" s="19"/>
      <c r="C13" s="8">
        <f>B13-2*B14</f>
        <v>0</v>
      </c>
      <c r="D13" s="25" t="s">
        <v>20</v>
      </c>
      <c r="F13" s="43"/>
      <c r="G13" s="43"/>
      <c r="L13" s="13"/>
      <c r="M13" s="13"/>
    </row>
    <row r="14" spans="1:13" ht="15" thickBot="1" x14ac:dyDescent="0.35">
      <c r="A14" s="22" t="s">
        <v>15</v>
      </c>
      <c r="B14" s="19"/>
      <c r="C14" s="9"/>
      <c r="D14" s="26">
        <f>IF(B18=0.5,0.007,0.015)</f>
        <v>1.4999999999999999E-2</v>
      </c>
      <c r="F14" s="43"/>
      <c r="G14" s="43"/>
      <c r="L14" s="13"/>
      <c r="M14" s="13"/>
    </row>
    <row r="15" spans="1:13" x14ac:dyDescent="0.3">
      <c r="A15" s="22" t="s">
        <v>21</v>
      </c>
      <c r="B15" s="19"/>
      <c r="C15" s="9"/>
    </row>
    <row r="16" spans="1:13" x14ac:dyDescent="0.3">
      <c r="A16" s="22" t="s">
        <v>14</v>
      </c>
      <c r="B16" s="19"/>
      <c r="C16" s="9"/>
      <c r="F16" s="44" t="s">
        <v>37</v>
      </c>
      <c r="G16" s="44"/>
    </row>
    <row r="17" spans="1:7" ht="18" x14ac:dyDescent="0.3">
      <c r="A17" s="22" t="s">
        <v>16</v>
      </c>
      <c r="B17" s="41" t="s">
        <v>41</v>
      </c>
      <c r="C17" s="45" t="s">
        <v>39</v>
      </c>
      <c r="D17" s="46"/>
      <c r="E17" s="27"/>
      <c r="F17" s="44"/>
      <c r="G17" s="44"/>
    </row>
    <row r="18" spans="1:7" x14ac:dyDescent="0.3">
      <c r="A18" s="4"/>
      <c r="B18" s="5">
        <f>IF(B17="50-50",0.5,
IF(B17="1/3-2/3",2/3,
IF(B17="Taillage à l'intèrieur",0.8,"")))</f>
        <v>0.66666666666666663</v>
      </c>
      <c r="C18" s="45"/>
      <c r="D18" s="46"/>
    </row>
    <row r="19" spans="1:7" ht="15" thickBot="1" x14ac:dyDescent="0.35">
      <c r="A19" s="23" t="s">
        <v>27</v>
      </c>
      <c r="B19" s="11" t="e">
        <f>(B12 + (4*(B13-B12)/B11)*(B15+B16*B18) - (4*(B13-B12)/B11^2)*(B15+B16*B18)^2) - 2*B14</f>
        <v>#DIV/0!</v>
      </c>
      <c r="C19" s="9"/>
    </row>
  </sheetData>
  <mergeCells count="3">
    <mergeCell ref="F11:G14"/>
    <mergeCell ref="F16:G17"/>
    <mergeCell ref="C17:D18"/>
  </mergeCells>
  <phoneticPr fontId="1" type="noConversion"/>
  <conditionalFormatting sqref="A4:G4">
    <cfRule type="expression" dxfId="2" priority="1">
      <formula>A6=MIN($A$6:$G$6)</formula>
    </cfRule>
  </conditionalFormatting>
  <conditionalFormatting sqref="D11">
    <cfRule type="containsText" dxfId="1" priority="2" operator="containsText" text="NON">
      <formula>NOT(ISERROR(SEARCH("NON",D11)))</formula>
    </cfRule>
    <cfRule type="containsText" dxfId="0" priority="3" operator="containsText" text="oui">
      <formula>NOT(ISERROR(SEARCH("oui",D11)))</formula>
    </cfRule>
  </conditionalFormatting>
  <dataValidations count="2">
    <dataValidation type="list" allowBlank="1" showInputMessage="1" showErrorMessage="1" sqref="B17" xr:uid="{6C372404-7075-4BFB-A006-83ED5AB9287C}">
      <formula1>"50-50,1/3-2/3,Taillage à l'intèrieur"</formula1>
    </dataValidation>
    <dataValidation type="list" allowBlank="1" showInputMessage="1" showErrorMessage="1" sqref="D11" xr:uid="{11F36CBC-F446-4986-9FC2-D1C4C7D7E151}">
      <formula1>"OUI,NON"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mickael mariaud</dc:creator>
  <cp:lastModifiedBy>mickael mariaud</cp:lastModifiedBy>
  <dcterms:created xsi:type="dcterms:W3CDTF">2025-12-11T10:46:57Z</dcterms:created>
  <dcterms:modified xsi:type="dcterms:W3CDTF">2025-12-20T15:36:16Z</dcterms:modified>
</cp:coreProperties>
</file>